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jects\HCC_Pitt\tool\"/>
    </mc:Choice>
  </mc:AlternateContent>
  <bookViews>
    <workbookView xWindow="0" yWindow="0" windowWidth="20490" windowHeight="7755"/>
  </bookViews>
  <sheets>
    <sheet name="HCC_survival_Prognosis" sheetId="1" r:id="rId1"/>
    <sheet name="S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5" i="2" l="1"/>
  <c r="K14" i="2" s="1"/>
  <c r="K15" i="2" s="1"/>
  <c r="D4" i="1" s="1"/>
  <c r="B14" i="2"/>
  <c r="E27" i="2" s="1"/>
  <c r="B5" i="2"/>
  <c r="E10" i="2" s="1"/>
  <c r="B4" i="2"/>
  <c r="E8" i="2" s="1"/>
  <c r="B3" i="2"/>
  <c r="B1" i="2"/>
  <c r="E2" i="2" s="1"/>
  <c r="E30" i="2" l="1"/>
  <c r="E29" i="2"/>
  <c r="G14" i="2" s="1"/>
  <c r="E9" i="2"/>
  <c r="E7" i="2"/>
  <c r="E1" i="2"/>
  <c r="E28" i="2"/>
  <c r="B2" i="2"/>
  <c r="B6" i="2"/>
  <c r="E12" i="2" s="1"/>
  <c r="B7" i="2"/>
  <c r="B8" i="2"/>
  <c r="B9" i="2"/>
  <c r="B11" i="2"/>
  <c r="B12" i="2"/>
  <c r="E24" i="2" s="1"/>
  <c r="B13" i="2"/>
  <c r="E25" i="2" s="1"/>
  <c r="G13" i="2" s="1"/>
  <c r="G15" i="2" l="1"/>
  <c r="G4" i="2"/>
  <c r="E19" i="2"/>
  <c r="E20" i="2"/>
  <c r="E22" i="2"/>
  <c r="E21" i="2"/>
  <c r="G11" i="2" s="1"/>
  <c r="E17" i="2"/>
  <c r="E18" i="2"/>
  <c r="E16" i="2"/>
  <c r="E15" i="2"/>
  <c r="E14" i="2"/>
  <c r="E13" i="2"/>
  <c r="E3" i="2"/>
  <c r="E4" i="2"/>
  <c r="E6" i="2"/>
  <c r="G3" i="2" s="1"/>
  <c r="E5" i="2"/>
  <c r="E23" i="2"/>
  <c r="G12" i="2" s="1"/>
  <c r="E26" i="2"/>
  <c r="E11" i="2"/>
  <c r="G9" i="2" l="1"/>
  <c r="G10" i="2"/>
  <c r="G8" i="2"/>
  <c r="G7" i="2"/>
  <c r="G6" i="2"/>
  <c r="G5" i="2"/>
  <c r="G2" i="2"/>
  <c r="G1" i="2"/>
  <c r="G16" i="2" l="1"/>
  <c r="G5" i="1" s="1"/>
  <c r="O24" i="2"/>
  <c r="O25" i="2"/>
  <c r="N17" i="2" l="1"/>
  <c r="G20" i="2"/>
  <c r="O17" i="2" s="1"/>
  <c r="N16" i="2"/>
  <c r="N24" i="2"/>
  <c r="N23" i="2"/>
  <c r="G21" i="2" l="1"/>
  <c r="O18" i="2"/>
  <c r="F4" i="1"/>
  <c r="I4" i="1" s="1"/>
</calcChain>
</file>

<file path=xl/sharedStrings.xml><?xml version="1.0" encoding="utf-8"?>
<sst xmlns="http://schemas.openxmlformats.org/spreadsheetml/2006/main" count="157" uniqueCount="116">
  <si>
    <t xml:space="preserve">Sex </t>
  </si>
  <si>
    <t xml:space="preserve">PVT </t>
  </si>
  <si>
    <t xml:space="preserve">Age at Diagnosis </t>
  </si>
  <si>
    <t>Alcohol history</t>
  </si>
  <si>
    <t>Hepatitis B</t>
  </si>
  <si>
    <t>Hepatitis C</t>
  </si>
  <si>
    <t xml:space="preserve">Baseline Albumin </t>
  </si>
  <si>
    <t>Baseline bilirubin</t>
  </si>
  <si>
    <t xml:space="preserve">Baseline INR </t>
  </si>
  <si>
    <t xml:space="preserve">Baseline ALT </t>
  </si>
  <si>
    <t xml:space="preserve">Baseline AST </t>
  </si>
  <si>
    <t>Baseline hemoglobin</t>
  </si>
  <si>
    <t xml:space="preserve">Baseline Platelets </t>
  </si>
  <si>
    <t xml:space="preserve">Baseline AFP </t>
  </si>
  <si>
    <t>Tmass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</si>
  <si>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</si>
  <si>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</si>
  <si>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</si>
  <si>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</si>
  <si>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</si>
  <si>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</si>
  <si>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</si>
  <si>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</si>
  <si>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</si>
  <si>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</si>
  <si>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</si>
  <si>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</si>
  <si>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</si>
  <si>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</si>
  <si>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</si>
  <si>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</si>
  <si>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</si>
  <si>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</si>
  <si>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</si>
  <si>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</si>
  <si>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</si>
  <si>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</si>
  <si>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</si>
  <si>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</si>
  <si>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</si>
  <si>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</si>
  <si>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</si>
  <si>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</si>
  <si>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</si>
  <si>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</si>
  <si>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</si>
  <si>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</si>
  <si>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</si>
  <si>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</si>
  <si>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</si>
  <si>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</si>
  <si>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</si>
  <si>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</si>
  <si>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</si>
  <si>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</si>
  <si>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</si>
  <si>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</si>
  <si>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</si>
  <si>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</si>
  <si>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</si>
  <si>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D(HL1)</t>
  </si>
  <si>
    <t>L HL1</t>
  </si>
  <si>
    <t>days</t>
  </si>
  <si>
    <t>M</t>
  </si>
  <si>
    <t>F</t>
  </si>
  <si>
    <t>&lt;55 Y</t>
  </si>
  <si>
    <t>&gt;55 O</t>
  </si>
  <si>
    <t>-</t>
  </si>
  <si>
    <t>+</t>
  </si>
  <si>
    <t>L</t>
  </si>
  <si>
    <t>H</t>
  </si>
  <si>
    <t>&lt;25 L</t>
  </si>
  <si>
    <t>&gt;25 H</t>
  </si>
  <si>
    <t>Y</t>
  </si>
  <si>
    <t>N</t>
  </si>
  <si>
    <t>(M)</t>
  </si>
  <si>
    <t>(Y)</t>
  </si>
  <si>
    <t>(N)</t>
  </si>
  <si>
    <t>(O)</t>
  </si>
  <si>
    <t>L=(&lt;4 g/dL)</t>
  </si>
  <si>
    <t>L=(&lt;15 g/dL)</t>
  </si>
  <si>
    <t>L=(&lt;80 IU/L)</t>
  </si>
  <si>
    <t>L=(&lt;105 IU/L)</t>
  </si>
  <si>
    <t>L=(&lt;1.5 mg/dL)</t>
  </si>
  <si>
    <t>L=(&lt;200/1000 1/dL)</t>
  </si>
  <si>
    <t>L=(&lt;29 000 ng/dL)</t>
  </si>
  <si>
    <t>L=(&lt;25 = #TxSize)</t>
  </si>
  <si>
    <t>HL1 - pattern</t>
  </si>
  <si>
    <t>Personal survival using Tmass</t>
  </si>
  <si>
    <t>Mean OVS for patient's clinical group</t>
  </si>
  <si>
    <t>Enter</t>
  </si>
  <si>
    <t>data</t>
  </si>
  <si>
    <t>for your</t>
  </si>
  <si>
    <t>patient</t>
  </si>
  <si>
    <t>Sex                                                (M/F)</t>
  </si>
  <si>
    <t>Age at Diagnosis                     (years)</t>
  </si>
  <si>
    <t>Alcohol history                            (Y/N)</t>
  </si>
  <si>
    <t>Hepatitis B                                     (Y,N)</t>
  </si>
  <si>
    <t>Hepatitis C                                     (Y,N)</t>
  </si>
  <si>
    <t>Baseline Albumin                     (g/dL)</t>
  </si>
  <si>
    <t>Baseline hemoglobin              (g/dL)</t>
  </si>
  <si>
    <t>Baseline ALT                                (IU/L)</t>
  </si>
  <si>
    <t>Baseline AST                                (IU/L)</t>
  </si>
  <si>
    <t>Baseline INR                                 (r.u.)</t>
  </si>
  <si>
    <t>L=(&lt;1.12)</t>
  </si>
  <si>
    <t>here</t>
  </si>
  <si>
    <t>Baseline bilirubin                 (mg/dL)</t>
  </si>
  <si>
    <t>Baseline Platelets/1000         (1/dL)</t>
  </si>
  <si>
    <t>Baseline AFP                            (ng/dL)</t>
  </si>
  <si>
    <t>PVT                                                   (Y/N)</t>
  </si>
  <si>
    <t xml:space="preserve">Number Of Tumors                               </t>
  </si>
  <si>
    <t>Max. Tumor Size                           (cm)</t>
  </si>
  <si>
    <t xml:space="preserve">Clinical baseline pattern is different in </t>
  </si>
  <si>
    <t xml:space="preserve">  relationships from pattern HL1</t>
  </si>
  <si>
    <t>Use the symbols and units on right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</si>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</sst>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5" borderId="2" xfId="0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0" fillId="6" borderId="2" xfId="0" quotePrefix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1" fontId="2" fillId="7" borderId="2" xfId="0" quotePrefix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" fontId="8" fillId="0" borderId="2" xfId="0" applyNumberFormat="1" applyFont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16</xdr:row>
      <xdr:rowOff>57150</xdr:rowOff>
    </xdr:from>
    <xdr:to>
      <xdr:col>1</xdr:col>
      <xdr:colOff>457200</xdr:colOff>
      <xdr:row>16</xdr:row>
      <xdr:rowOff>266700</xdr:rowOff>
    </xdr:to>
    <xdr:sp macro="" textlink="">
      <xdr:nvSpPr>
        <xdr:cNvPr id="2" name="Down Arrow 1"/>
        <xdr:cNvSpPr/>
      </xdr:nvSpPr>
      <xdr:spPr>
        <a:xfrm rot="10800000">
          <a:off x="2219325" y="3381375"/>
          <a:ext cx="285750" cy="20955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1733550</xdr:colOff>
      <xdr:row>16</xdr:row>
      <xdr:rowOff>38100</xdr:rowOff>
    </xdr:from>
    <xdr:to>
      <xdr:col>0</xdr:col>
      <xdr:colOff>2019300</xdr:colOff>
      <xdr:row>16</xdr:row>
      <xdr:rowOff>247650</xdr:rowOff>
    </xdr:to>
    <xdr:sp macro="" textlink="">
      <xdr:nvSpPr>
        <xdr:cNvPr id="3" name="Down Arrow 2"/>
        <xdr:cNvSpPr/>
      </xdr:nvSpPr>
      <xdr:spPr>
        <a:xfrm rot="10800000">
          <a:off x="1733550" y="3362325"/>
          <a:ext cx="285750" cy="209550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7" sqref="B17"/>
    </sheetView>
  </sheetViews>
  <sheetFormatPr defaultRowHeight="15" x14ac:dyDescent="0.25"/>
  <cols>
    <col min="1" max="1" width="30.7109375" customWidth="1"/>
    <col min="3" max="3" width="17.5703125" customWidth="1"/>
    <col min="4" max="4" width="29.28515625" customWidth="1"/>
    <col min="5" max="5" width="9" customWidth="1"/>
    <col min="6" max="6" width="35.7109375" customWidth="1"/>
    <col min="7" max="7" width="8" customWidth="1"/>
    <col min="9" max="9" width="9.5703125" bestFit="1" customWidth="1"/>
  </cols>
  <sheetData>
    <row r="1" spans="1:10" x14ac:dyDescent="0.25">
      <c r="A1" s="5" t="s">
        <v>94</v>
      </c>
      <c r="B1" s="4" t="s">
        <v>63</v>
      </c>
      <c r="C1" s="5" t="s">
        <v>75</v>
      </c>
    </row>
    <row r="2" spans="1:10" ht="15.75" thickBot="1" x14ac:dyDescent="0.3">
      <c r="A2" s="5" t="s">
        <v>95</v>
      </c>
      <c r="B2" s="4">
        <v>65</v>
      </c>
      <c r="C2" s="5" t="s">
        <v>78</v>
      </c>
    </row>
    <row r="3" spans="1:10" ht="15.75" thickBot="1" x14ac:dyDescent="0.3">
      <c r="A3" s="5" t="s">
        <v>96</v>
      </c>
      <c r="B3" s="4" t="s">
        <v>73</v>
      </c>
      <c r="C3" s="5" t="s">
        <v>76</v>
      </c>
      <c r="D3" s="10" t="s">
        <v>88</v>
      </c>
      <c r="F3" s="13" t="s">
        <v>89</v>
      </c>
      <c r="I3" s="9" t="s">
        <v>115</v>
      </c>
    </row>
    <row r="4" spans="1:10" ht="29.25" customHeight="1" thickBot="1" x14ac:dyDescent="0.55000000000000004">
      <c r="A4" s="5" t="s">
        <v>97</v>
      </c>
      <c r="B4" s="4" t="s">
        <v>74</v>
      </c>
      <c r="C4" s="5" t="s">
        <v>77</v>
      </c>
      <c r="D4" s="11">
        <f>'S1'!K15</f>
        <v>955.80056138728355</v>
      </c>
      <c r="E4" s="12" t="s">
        <v>62</v>
      </c>
      <c r="F4" s="7">
        <f>'S1'!O17</f>
        <v>941.78163518420092</v>
      </c>
      <c r="I4" s="18">
        <f>(+D4+F4)/2</f>
        <v>948.79109828574224</v>
      </c>
      <c r="J4" s="19" t="s">
        <v>62</v>
      </c>
    </row>
    <row r="5" spans="1:10" ht="15.75" thickBot="1" x14ac:dyDescent="0.3">
      <c r="A5" s="5" t="s">
        <v>98</v>
      </c>
      <c r="B5" s="4" t="s">
        <v>74</v>
      </c>
      <c r="C5" s="5" t="s">
        <v>77</v>
      </c>
      <c r="F5" t="s">
        <v>112</v>
      </c>
      <c r="G5" s="8">
        <f>ABS('S1'!G16)</f>
        <v>0</v>
      </c>
      <c r="H5" t="s">
        <v>113</v>
      </c>
    </row>
    <row r="6" spans="1:10" x14ac:dyDescent="0.25">
      <c r="A6" s="5" t="s">
        <v>99</v>
      </c>
      <c r="B6" s="15">
        <v>3</v>
      </c>
      <c r="C6" s="5" t="s">
        <v>79</v>
      </c>
    </row>
    <row r="7" spans="1:10" x14ac:dyDescent="0.25">
      <c r="A7" s="5" t="s">
        <v>100</v>
      </c>
      <c r="B7" s="15">
        <v>10</v>
      </c>
      <c r="C7" s="5" t="s">
        <v>80</v>
      </c>
    </row>
    <row r="8" spans="1:10" x14ac:dyDescent="0.25">
      <c r="A8" s="5" t="s">
        <v>101</v>
      </c>
      <c r="B8" s="15">
        <v>70</v>
      </c>
      <c r="C8" s="5" t="s">
        <v>81</v>
      </c>
    </row>
    <row r="9" spans="1:10" x14ac:dyDescent="0.25">
      <c r="A9" s="5" t="s">
        <v>102</v>
      </c>
      <c r="B9" s="15">
        <v>90</v>
      </c>
      <c r="C9" s="5" t="s">
        <v>82</v>
      </c>
    </row>
    <row r="10" spans="1:10" x14ac:dyDescent="0.25">
      <c r="A10" s="5" t="s">
        <v>103</v>
      </c>
      <c r="B10" s="16">
        <v>1</v>
      </c>
      <c r="C10" s="5" t="s">
        <v>104</v>
      </c>
    </row>
    <row r="11" spans="1:10" x14ac:dyDescent="0.25">
      <c r="A11" s="5" t="s">
        <v>106</v>
      </c>
      <c r="B11" s="15">
        <v>1</v>
      </c>
      <c r="C11" s="5" t="s">
        <v>83</v>
      </c>
    </row>
    <row r="12" spans="1:10" x14ac:dyDescent="0.25">
      <c r="A12" s="5" t="s">
        <v>107</v>
      </c>
      <c r="B12" s="15">
        <v>120</v>
      </c>
      <c r="C12" s="5" t="s">
        <v>84</v>
      </c>
    </row>
    <row r="13" spans="1:10" x14ac:dyDescent="0.25">
      <c r="A13" s="5" t="s">
        <v>108</v>
      </c>
      <c r="B13" s="15">
        <v>25000</v>
      </c>
      <c r="C13" s="5" t="s">
        <v>85</v>
      </c>
    </row>
    <row r="14" spans="1:10" x14ac:dyDescent="0.25">
      <c r="A14" s="5" t="s">
        <v>109</v>
      </c>
      <c r="B14" s="4" t="s">
        <v>74</v>
      </c>
      <c r="C14" s="5" t="s">
        <v>77</v>
      </c>
    </row>
    <row r="15" spans="1:10" x14ac:dyDescent="0.25">
      <c r="A15" s="5" t="s">
        <v>110</v>
      </c>
      <c r="B15" s="4">
        <v>1</v>
      </c>
      <c r="C15" s="5"/>
    </row>
    <row r="16" spans="1:10" ht="12.75" customHeight="1" x14ac:dyDescent="0.25">
      <c r="A16" s="5" t="s">
        <v>111</v>
      </c>
      <c r="B16" s="4">
        <v>5</v>
      </c>
      <c r="C16" s="5" t="s">
        <v>86</v>
      </c>
    </row>
    <row r="17" spans="1:3" ht="21" customHeight="1" thickBot="1" x14ac:dyDescent="0.3"/>
    <row r="18" spans="1:3" ht="15.75" thickBot="1" x14ac:dyDescent="0.3">
      <c r="A18" s="17" t="s">
        <v>114</v>
      </c>
      <c r="B18" s="14" t="s">
        <v>90</v>
      </c>
      <c r="C18" s="6" t="s">
        <v>87</v>
      </c>
    </row>
    <row r="19" spans="1:3" x14ac:dyDescent="0.25">
      <c r="B19" s="14" t="s">
        <v>91</v>
      </c>
    </row>
    <row r="20" spans="1:3" x14ac:dyDescent="0.25">
      <c r="B20" s="14" t="s">
        <v>92</v>
      </c>
    </row>
    <row r="21" spans="1:3" x14ac:dyDescent="0.25">
      <c r="B21" s="14" t="s">
        <v>93</v>
      </c>
    </row>
    <row r="22" spans="1:3" x14ac:dyDescent="0.25">
      <c r="B22" s="14" t="s">
        <v>105</v>
      </c>
    </row>
    <row r="23" spans="1:3" x14ac:dyDescent="0.25">
      <c r="B23" s="1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G16" sqref="G16"/>
    </sheetView>
  </sheetViews>
  <sheetFormatPr defaultRowHeight="15" x14ac:dyDescent="0.25"/>
  <cols>
    <col min="1" max="1" width="19.85546875" customWidth="1"/>
    <col min="3" max="3" width="19.140625" customWidth="1"/>
    <col min="4" max="4" width="4.42578125" customWidth="1"/>
    <col min="5" max="5" width="5" customWidth="1"/>
    <col min="6" max="6" width="5.85546875" customWidth="1"/>
    <col min="7" max="7" width="7.140625" customWidth="1"/>
    <col min="8" max="8" width="6.28515625" customWidth="1"/>
    <col min="9" max="10" width="6.5703125" customWidth="1"/>
  </cols>
  <sheetData>
    <row r="1" spans="1:15" x14ac:dyDescent="0.25">
      <c r="A1" t="s">
        <v>0</v>
      </c>
      <c r="B1" t="str">
        <f>HCC_survival_Prognosis!B1</f>
        <v>M</v>
      </c>
      <c r="C1" s="1"/>
      <c r="D1" s="1" t="s">
        <v>15</v>
      </c>
      <c r="E1" s="1">
        <f>IF(B1="M",1,0)</f>
        <v>1</v>
      </c>
      <c r="F1" t="s">
        <v>45</v>
      </c>
      <c r="G1">
        <f>IF(AND(E1=1,E4=1),1,0)</f>
        <v>1</v>
      </c>
      <c r="H1" t="s">
        <v>63</v>
      </c>
    </row>
    <row r="2" spans="1:15" x14ac:dyDescent="0.25">
      <c r="A2" t="s">
        <v>2</v>
      </c>
      <c r="B2">
        <f>ABS(HCC_survival_Prognosis!B2)</f>
        <v>65</v>
      </c>
      <c r="C2" s="1" t="s">
        <v>0</v>
      </c>
      <c r="D2" s="1" t="s">
        <v>16</v>
      </c>
      <c r="E2" s="1">
        <f>IF(B1="F",1,0)</f>
        <v>0</v>
      </c>
      <c r="F2" s="1" t="s">
        <v>46</v>
      </c>
      <c r="G2">
        <f>IF(AND(E4=1,E6=1),1,0)</f>
        <v>1</v>
      </c>
      <c r="H2" s="1" t="s">
        <v>64</v>
      </c>
    </row>
    <row r="3" spans="1:15" x14ac:dyDescent="0.25">
      <c r="A3" t="s">
        <v>3</v>
      </c>
      <c r="B3" t="str">
        <f>HCC_survival_Prognosis!B3</f>
        <v>Y</v>
      </c>
      <c r="C3" s="2"/>
      <c r="D3" s="3" t="s">
        <v>17</v>
      </c>
      <c r="E3" s="2">
        <f>IF(B2&lt;55,1,0)</f>
        <v>0</v>
      </c>
      <c r="F3" t="s">
        <v>47</v>
      </c>
      <c r="G3">
        <f>IF(AND(E6=1,E7=1),1,0)</f>
        <v>1</v>
      </c>
      <c r="H3" t="s">
        <v>65</v>
      </c>
    </row>
    <row r="4" spans="1:15" x14ac:dyDescent="0.25">
      <c r="A4" t="s">
        <v>4</v>
      </c>
      <c r="B4" t="str">
        <f>HCC_survival_Prognosis!B4</f>
        <v>N</v>
      </c>
      <c r="C4" s="2" t="s">
        <v>2</v>
      </c>
      <c r="D4" s="3" t="s">
        <v>18</v>
      </c>
      <c r="E4" s="2">
        <f>IF(B2&gt;=55,1,0)</f>
        <v>1</v>
      </c>
      <c r="F4" s="1" t="s">
        <v>48</v>
      </c>
      <c r="G4">
        <f>IF(AND(E7=1,E9=1),1,0)</f>
        <v>1</v>
      </c>
      <c r="H4" t="s">
        <v>66</v>
      </c>
    </row>
    <row r="5" spans="1:15" x14ac:dyDescent="0.25">
      <c r="A5" t="s">
        <v>5</v>
      </c>
      <c r="B5" t="str">
        <f>HCC_survival_Prognosis!B5</f>
        <v>N</v>
      </c>
      <c r="C5" s="1"/>
      <c r="D5" s="1" t="s">
        <v>19</v>
      </c>
      <c r="E5" s="1">
        <f>IF(B3="N",1,0)</f>
        <v>0</v>
      </c>
      <c r="F5" t="s">
        <v>49</v>
      </c>
      <c r="G5">
        <f>IF(AND(E9=1,E11=1),1,0)</f>
        <v>1</v>
      </c>
      <c r="H5" t="s">
        <v>67</v>
      </c>
    </row>
    <row r="6" spans="1:15" x14ac:dyDescent="0.25">
      <c r="A6" t="s">
        <v>6</v>
      </c>
      <c r="B6">
        <f>LOG10(HCC_survival_Prognosis!B6)</f>
        <v>0.47712125471966244</v>
      </c>
      <c r="C6" s="1" t="s">
        <v>3</v>
      </c>
      <c r="D6" s="1" t="s">
        <v>20</v>
      </c>
      <c r="E6" s="1">
        <f>IF(B3="Y",1,0)</f>
        <v>1</v>
      </c>
      <c r="F6" s="1" t="s">
        <v>50</v>
      </c>
      <c r="G6">
        <f>IF(AND(E11=1,E13=1),1,0)</f>
        <v>1</v>
      </c>
      <c r="H6" s="1" t="s">
        <v>68</v>
      </c>
    </row>
    <row r="7" spans="1:15" x14ac:dyDescent="0.25">
      <c r="A7" t="s">
        <v>11</v>
      </c>
      <c r="B7">
        <f>LOG10(HCC_survival_Prognosis!B7)</f>
        <v>1</v>
      </c>
      <c r="C7" s="2"/>
      <c r="D7" s="3" t="s">
        <v>21</v>
      </c>
      <c r="E7" s="3">
        <f>IF(B4="N",1,0)</f>
        <v>1</v>
      </c>
      <c r="F7" t="s">
        <v>51</v>
      </c>
      <c r="G7">
        <f>IF(AND(E13=1,E15=1),1,0)</f>
        <v>1</v>
      </c>
      <c r="H7" t="s">
        <v>67</v>
      </c>
    </row>
    <row r="8" spans="1:15" x14ac:dyDescent="0.25">
      <c r="A8" t="s">
        <v>9</v>
      </c>
      <c r="B8">
        <f>LOG10(HCC_survival_Prognosis!B8)</f>
        <v>1.8450980400142569</v>
      </c>
      <c r="C8" s="2" t="s">
        <v>4</v>
      </c>
      <c r="D8" s="3" t="s">
        <v>22</v>
      </c>
      <c r="E8" s="3">
        <f>IF(B4="Y",1,0)</f>
        <v>0</v>
      </c>
      <c r="F8" s="1" t="s">
        <v>52</v>
      </c>
      <c r="G8">
        <f>IF(AND(E15=1,E17=1),1,0)</f>
        <v>1</v>
      </c>
      <c r="H8" t="s">
        <v>68</v>
      </c>
    </row>
    <row r="9" spans="1:15" x14ac:dyDescent="0.25">
      <c r="A9" t="s">
        <v>10</v>
      </c>
      <c r="B9">
        <f>LOG10(HCC_survival_Prognosis!B9)</f>
        <v>1.954242509439325</v>
      </c>
      <c r="C9" s="1"/>
      <c r="D9" s="1" t="s">
        <v>23</v>
      </c>
      <c r="E9" s="1">
        <f>IF(B5="N",1,0)</f>
        <v>1</v>
      </c>
      <c r="F9" t="s">
        <v>53</v>
      </c>
      <c r="G9">
        <f>IF(AND(E17=1,E19=1),1,0)</f>
        <v>1</v>
      </c>
      <c r="H9" t="s">
        <v>67</v>
      </c>
    </row>
    <row r="10" spans="1:15" x14ac:dyDescent="0.25">
      <c r="A10" t="s">
        <v>8</v>
      </c>
      <c r="B10">
        <f>(HCC_survival_Prognosis!B10)</f>
        <v>1</v>
      </c>
      <c r="C10" s="1" t="s">
        <v>5</v>
      </c>
      <c r="D10" s="1" t="s">
        <v>24</v>
      </c>
      <c r="E10" s="1">
        <f>IF(B5="Y",1,0)</f>
        <v>0</v>
      </c>
      <c r="F10" s="1" t="s">
        <v>54</v>
      </c>
      <c r="G10">
        <f>IF(AND(E19=1,E21=1),1,0)</f>
        <v>1</v>
      </c>
      <c r="H10" s="1" t="s">
        <v>68</v>
      </c>
    </row>
    <row r="11" spans="1:15" x14ac:dyDescent="0.25">
      <c r="A11" t="s">
        <v>7</v>
      </c>
      <c r="B11">
        <f>LOG10(HCC_survival_Prognosis!B11)</f>
        <v>0</v>
      </c>
      <c r="C11" s="2"/>
      <c r="D11" s="3" t="s">
        <v>25</v>
      </c>
      <c r="E11" s="3">
        <f>IF(B6&lt;0.601942192,1,0)</f>
        <v>1</v>
      </c>
      <c r="F11" t="s">
        <v>55</v>
      </c>
      <c r="G11">
        <f>IF(AND(E21=1,E23=1),1,0)</f>
        <v>1</v>
      </c>
      <c r="H11" t="s">
        <v>69</v>
      </c>
    </row>
    <row r="12" spans="1:15" x14ac:dyDescent="0.25">
      <c r="A12" t="s">
        <v>12</v>
      </c>
      <c r="B12">
        <f>LOG10(HCC_survival_Prognosis!B12)</f>
        <v>2.0791812460476247</v>
      </c>
      <c r="C12" s="2" t="s">
        <v>6</v>
      </c>
      <c r="D12" s="3" t="s">
        <v>26</v>
      </c>
      <c r="E12" s="3">
        <f>IF(B6&gt;=0.601942192,1,0)</f>
        <v>0</v>
      </c>
      <c r="F12" s="1" t="s">
        <v>56</v>
      </c>
      <c r="G12">
        <f>IF(AND(E23=1,E25=1),1,0)</f>
        <v>1</v>
      </c>
      <c r="H12" t="s">
        <v>70</v>
      </c>
    </row>
    <row r="13" spans="1:15" x14ac:dyDescent="0.25">
      <c r="A13" t="s">
        <v>13</v>
      </c>
      <c r="B13">
        <f>LOG10(HCC_survival_Prognosis!B13)</f>
        <v>4.3979400086720375</v>
      </c>
      <c r="C13" s="1"/>
      <c r="D13" s="1" t="s">
        <v>27</v>
      </c>
      <c r="E13" s="1">
        <f>IF(B7&lt;1.17175796,1,0)</f>
        <v>1</v>
      </c>
      <c r="F13" t="s">
        <v>57</v>
      </c>
      <c r="G13">
        <f>IF(AND(E25=1,E27=1),1,0)</f>
        <v>1</v>
      </c>
      <c r="H13" t="s">
        <v>69</v>
      </c>
    </row>
    <row r="14" spans="1:15" x14ac:dyDescent="0.25">
      <c r="A14" t="s">
        <v>1</v>
      </c>
      <c r="B14" t="str">
        <f>HCC_survival_Prognosis!B14</f>
        <v>N</v>
      </c>
      <c r="C14" s="1" t="s">
        <v>11</v>
      </c>
      <c r="D14" s="1" t="s">
        <v>28</v>
      </c>
      <c r="E14" s="1">
        <f>IF(B7&gt;=1.17175796,1,0)</f>
        <v>0</v>
      </c>
      <c r="F14" s="1" t="s">
        <v>58</v>
      </c>
      <c r="G14">
        <f>IF(AND(E27=1,E29=1),1,0)</f>
        <v>1</v>
      </c>
      <c r="H14" s="1" t="s">
        <v>70</v>
      </c>
      <c r="K14">
        <f>((1.1487137834258*$B$15)/(23.2239907663567+$B$15))</f>
        <v>0.20349953217726374</v>
      </c>
    </row>
    <row r="15" spans="1:15" x14ac:dyDescent="0.25">
      <c r="A15" t="s">
        <v>14</v>
      </c>
      <c r="B15">
        <f>HCC_survival_Prognosis!B15*HCC_survival_Prognosis!B16</f>
        <v>5</v>
      </c>
      <c r="C15" s="3"/>
      <c r="D15" s="3" t="s">
        <v>29</v>
      </c>
      <c r="E15" s="3">
        <f>IF(B8&lt;1.907716224,1,0)</f>
        <v>1</v>
      </c>
      <c r="F15" t="s">
        <v>59</v>
      </c>
      <c r="G15">
        <f>IF(AND(E29=1,E1=1),1,0)</f>
        <v>1</v>
      </c>
      <c r="H15" t="s">
        <v>69</v>
      </c>
      <c r="K15">
        <f>1200*(1-K14)</f>
        <v>955.80056138728355</v>
      </c>
    </row>
    <row r="16" spans="1:15" x14ac:dyDescent="0.25">
      <c r="C16" s="3" t="s">
        <v>9</v>
      </c>
      <c r="D16" s="3" t="s">
        <v>30</v>
      </c>
      <c r="E16" s="3">
        <f>IF(B8&gt;=1.907716224,1,0)</f>
        <v>0</v>
      </c>
      <c r="G16">
        <f>-(15-SUM(G1:G15))</f>
        <v>0</v>
      </c>
      <c r="H16" t="s">
        <v>70</v>
      </c>
      <c r="N16">
        <f>-ABS(G16)</f>
        <v>0</v>
      </c>
      <c r="O16">
        <v>0</v>
      </c>
    </row>
    <row r="17" spans="3:15" x14ac:dyDescent="0.25">
      <c r="C17" s="1"/>
      <c r="D17" s="1" t="s">
        <v>31</v>
      </c>
      <c r="E17" s="1">
        <f>IF(B9&lt;2.023702512,1,0)</f>
        <v>1</v>
      </c>
      <c r="G17" t="s">
        <v>60</v>
      </c>
      <c r="H17" t="s">
        <v>69</v>
      </c>
      <c r="N17">
        <f>-ABS(G16)</f>
        <v>0</v>
      </c>
      <c r="O17">
        <f>(G20)</f>
        <v>941.78163518420092</v>
      </c>
    </row>
    <row r="18" spans="3:15" x14ac:dyDescent="0.25">
      <c r="C18" s="1" t="s">
        <v>10</v>
      </c>
      <c r="D18" s="1" t="s">
        <v>32</v>
      </c>
      <c r="E18" s="1">
        <f>IF(B9&gt;=2.023702512,1,0)</f>
        <v>0</v>
      </c>
      <c r="H18" t="s">
        <v>70</v>
      </c>
      <c r="N18">
        <v>-15</v>
      </c>
      <c r="O18">
        <f>ABS(G20)</f>
        <v>941.78163518420092</v>
      </c>
    </row>
    <row r="19" spans="3:15" x14ac:dyDescent="0.25">
      <c r="C19" s="2"/>
      <c r="D19" s="3" t="s">
        <v>33</v>
      </c>
      <c r="E19" s="3">
        <f>IF(B10&lt;1.12,1,0)</f>
        <v>1</v>
      </c>
      <c r="G19" t="s">
        <v>61</v>
      </c>
      <c r="H19" t="s">
        <v>69</v>
      </c>
    </row>
    <row r="20" spans="3:15" x14ac:dyDescent="0.25">
      <c r="C20" s="2" t="s">
        <v>8</v>
      </c>
      <c r="D20" s="3" t="s">
        <v>34</v>
      </c>
      <c r="E20" s="3">
        <f>IF(B10&gt;=1.12,1,0)</f>
        <v>0</v>
      </c>
      <c r="G20">
        <f>1200-(258.218364815799-65.9596626728525*G16)</f>
        <v>941.78163518420092</v>
      </c>
      <c r="H20" t="s">
        <v>70</v>
      </c>
    </row>
    <row r="21" spans="3:15" x14ac:dyDescent="0.25">
      <c r="C21" s="1"/>
      <c r="D21" s="1" t="s">
        <v>35</v>
      </c>
      <c r="E21" s="1">
        <f>IF(B11&lt;0.1887184837,1,0)</f>
        <v>1</v>
      </c>
      <c r="G21">
        <f>1*(G20)</f>
        <v>941.78163518420092</v>
      </c>
      <c r="H21" t="s">
        <v>69</v>
      </c>
    </row>
    <row r="22" spans="3:15" x14ac:dyDescent="0.25">
      <c r="C22" s="1" t="s">
        <v>7</v>
      </c>
      <c r="D22" s="1" t="s">
        <v>36</v>
      </c>
      <c r="E22" s="1">
        <f>IF(B11&gt;=0.1887184837,1,0)</f>
        <v>0</v>
      </c>
      <c r="H22" t="s">
        <v>70</v>
      </c>
    </row>
    <row r="23" spans="3:15" x14ac:dyDescent="0.25">
      <c r="C23" s="2"/>
      <c r="D23" s="3" t="s">
        <v>37</v>
      </c>
      <c r="E23" s="3">
        <f>IF(B12&lt;2.296074208,1,0)</f>
        <v>1</v>
      </c>
      <c r="H23" t="s">
        <v>69</v>
      </c>
      <c r="N23">
        <f>-ABS(G16)</f>
        <v>0</v>
      </c>
      <c r="O23">
        <v>0</v>
      </c>
    </row>
    <row r="24" spans="3:15" x14ac:dyDescent="0.25">
      <c r="C24" s="2" t="s">
        <v>12</v>
      </c>
      <c r="D24" s="3" t="s">
        <v>38</v>
      </c>
      <c r="E24" s="3">
        <f>IF(B12&gt;=2.296074208,1,0)</f>
        <v>0</v>
      </c>
      <c r="H24" t="s">
        <v>70</v>
      </c>
      <c r="N24">
        <f>-ABS(G16)</f>
        <v>0</v>
      </c>
      <c r="O24">
        <f>ABS(G24)</f>
        <v>0</v>
      </c>
    </row>
    <row r="25" spans="3:15" x14ac:dyDescent="0.25">
      <c r="C25" s="1"/>
      <c r="D25" s="1" t="s">
        <v>39</v>
      </c>
      <c r="E25" s="1">
        <f>IF(B13&lt;4.46005664,1,0)</f>
        <v>1</v>
      </c>
      <c r="H25" t="s">
        <v>69</v>
      </c>
      <c r="N25">
        <v>-15</v>
      </c>
      <c r="O25">
        <f>ABS(G24)</f>
        <v>0</v>
      </c>
    </row>
    <row r="26" spans="3:15" x14ac:dyDescent="0.25">
      <c r="C26" s="1" t="s">
        <v>13</v>
      </c>
      <c r="D26" s="1" t="s">
        <v>40</v>
      </c>
      <c r="E26" s="1">
        <f>IF(B13&gt;=4.46005664,1,0)</f>
        <v>0</v>
      </c>
      <c r="H26" t="s">
        <v>70</v>
      </c>
    </row>
    <row r="27" spans="3:15" x14ac:dyDescent="0.25">
      <c r="C27" s="2"/>
      <c r="D27" s="3" t="s">
        <v>41</v>
      </c>
      <c r="E27" s="3">
        <f>IF(B14="N",1,0)</f>
        <v>1</v>
      </c>
      <c r="H27" t="s">
        <v>67</v>
      </c>
    </row>
    <row r="28" spans="3:15" x14ac:dyDescent="0.25">
      <c r="C28" s="2" t="s">
        <v>1</v>
      </c>
      <c r="D28" s="3" t="s">
        <v>42</v>
      </c>
      <c r="E28" s="3">
        <f>IF(B14="Y",1,0)</f>
        <v>0</v>
      </c>
      <c r="H28" t="s">
        <v>68</v>
      </c>
    </row>
    <row r="29" spans="3:15" x14ac:dyDescent="0.25">
      <c r="C29" s="1"/>
      <c r="D29" s="1" t="s">
        <v>43</v>
      </c>
      <c r="E29" s="1">
        <f>IF(B15&lt;25,1,0)</f>
        <v>1</v>
      </c>
      <c r="H29" t="s">
        <v>71</v>
      </c>
    </row>
    <row r="30" spans="3:15" x14ac:dyDescent="0.25">
      <c r="C30" s="1" t="s">
        <v>14</v>
      </c>
      <c r="D30" s="1" t="s">
        <v>44</v>
      </c>
      <c r="E30" s="1">
        <f>IF(B15&gt;=25,1,0)</f>
        <v>0</v>
      </c>
      <c r="H30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HCC_survival_Prognosis</vt:lpstr>
      <vt:lpstr>S1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dcterms:created xsi:type="dcterms:W3CDTF">2014-07-16T06:41:53Z</dcterms:created>
  <dcterms:modified xsi:type="dcterms:W3CDTF">2014-09-16T15:41:37Z</dcterms:modified>
</cp:coreProperties>
</file>